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124"/>
  <workbookPr showInkAnnotation="0" autoCompressPictures="0"/>
  <mc:AlternateContent xmlns:mc="http://schemas.openxmlformats.org/markup-compatibility/2006">
    <mc:Choice Requires="x15">
      <x15ac:absPath xmlns:x15ac="http://schemas.microsoft.com/office/spreadsheetml/2010/11/ac" url="/Users/garyyoshimura/Downloads/"/>
    </mc:Choice>
  </mc:AlternateContent>
  <bookViews>
    <workbookView xWindow="0" yWindow="460" windowWidth="33720" windowHeight="19360" tabRatio="500"/>
  </bookViews>
  <sheets>
    <sheet name="Assumptions" sheetId="9" r:id="rId1"/>
    <sheet name="Total" sheetId="5" r:id="rId2"/>
    <sheet name="Failed audit and non-compliance" sheetId="6" r:id="rId3"/>
    <sheet name="Assessment of existing services" sheetId="3" r:id="rId4"/>
    <sheet name="Assessment of new services" sheetId="2" r:id="rId5"/>
    <sheet name="Automation of log review" sheetId="7" r:id="rId6"/>
    <sheet name="Consolidation of redundant serv" sheetId="10" r:id="rId7"/>
    <sheet name="Avoidance of data breaches" sheetId="4" r:id="rId8"/>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6" l="1"/>
  <c r="B4" i="6"/>
  <c r="B26" i="9"/>
  <c r="B5" i="6"/>
  <c r="B6" i="6"/>
  <c r="B7" i="6"/>
  <c r="B9" i="6"/>
  <c r="B3" i="5"/>
  <c r="B5" i="4"/>
  <c r="B9" i="4"/>
  <c r="B3" i="7"/>
  <c r="B4" i="7"/>
  <c r="B5" i="7"/>
  <c r="B3" i="2"/>
  <c r="B4" i="2"/>
  <c r="B5" i="2"/>
  <c r="B6" i="2"/>
  <c r="B8" i="2"/>
  <c r="B3" i="3"/>
  <c r="B4" i="3"/>
  <c r="B5" i="3"/>
  <c r="B6" i="3"/>
  <c r="B7" i="3"/>
  <c r="B9" i="3"/>
  <c r="B3" i="4"/>
  <c r="B7" i="4"/>
  <c r="B4" i="4"/>
  <c r="B6" i="4"/>
  <c r="B8" i="4"/>
  <c r="B10" i="4"/>
  <c r="B13" i="9"/>
  <c r="B13" i="5"/>
  <c r="B4" i="5"/>
  <c r="B5" i="5"/>
  <c r="B6" i="7"/>
  <c r="B7" i="7"/>
  <c r="B9" i="7"/>
  <c r="B6" i="5"/>
  <c r="B3" i="10"/>
  <c r="B4" i="10"/>
  <c r="B5" i="10"/>
  <c r="B6" i="10"/>
  <c r="B7" i="10"/>
  <c r="B9" i="10"/>
  <c r="B7" i="5"/>
  <c r="B12" i="4"/>
  <c r="B8" i="5"/>
  <c r="B10" i="5"/>
  <c r="B12" i="5"/>
  <c r="B15" i="5"/>
</calcChain>
</file>

<file path=xl/sharedStrings.xml><?xml version="1.0" encoding="utf-8"?>
<sst xmlns="http://schemas.openxmlformats.org/spreadsheetml/2006/main" count="97" uniqueCount="70">
  <si>
    <t>Approximate hourly cost/opportunity cost</t>
  </si>
  <si>
    <t>Working days per year</t>
  </si>
  <si>
    <t>Employees</t>
  </si>
  <si>
    <t>Average man-hours per day to review logs associated with cloud compliance</t>
  </si>
  <si>
    <t>Apps that can be eliminated per year</t>
  </si>
  <si>
    <t>GENERAL ASSUMPTIONS</t>
  </si>
  <si>
    <t>Number of cloud services in use</t>
  </si>
  <si>
    <t>Number of new cloud services requested per month</t>
  </si>
  <si>
    <t>MANPOWER ASSUMPTIONS</t>
  </si>
  <si>
    <t>Value of IP (product plans, business plans, campaign materials) in cloud</t>
  </si>
  <si>
    <t>Customer and employee records in cloud</t>
  </si>
  <si>
    <t>CLOUD SERVICE ASSUMPTIONS</t>
  </si>
  <si>
    <t>Percent of existing services that are redundant and can be consolidated</t>
  </si>
  <si>
    <t>Percent of employee base using redundant services</t>
  </si>
  <si>
    <t>AUDIT ASSUMPTIONS</t>
  </si>
  <si>
    <t>Cost of having to re-do a failed audit</t>
  </si>
  <si>
    <t>Penalties associated with a failed audit</t>
  </si>
  <si>
    <t>If PCI, credit card penalties associated with a failed audit</t>
  </si>
  <si>
    <t>BREACH ASSUMPTIONS</t>
  </si>
  <si>
    <t>https://www.pcicomplianceguide.org/pci-faqs-2/#15</t>
  </si>
  <si>
    <t>Depends on audit; this is common cost for a PCI audit</t>
  </si>
  <si>
    <t>Bank, payor, legal</t>
  </si>
  <si>
    <t>Approximate cost per Ponemon; insert exact cost for your industry/company, if known</t>
  </si>
  <si>
    <t>ASSUMPTIONS</t>
  </si>
  <si>
    <t>Breach cost per record</t>
  </si>
  <si>
    <t>https://www.hfma.org/Content.aspx?id=47967</t>
  </si>
  <si>
    <t>If HIPAA, per-employee cost of non-compliance</t>
  </si>
  <si>
    <t>COST SAVINGS ASSOCIATED WITH AVOIDING A FAILED AUDIT AND NON-COMPLIANCE</t>
  </si>
  <si>
    <t>Percent of existing services that need assessment</t>
  </si>
  <si>
    <t>Average man-hours to perform assessment on one service</t>
  </si>
  <si>
    <t>Fully-loaded, blended hourly cost (log review, tech and legal assessment of services)</t>
  </si>
  <si>
    <t>Average man hours per day saved</t>
  </si>
  <si>
    <t>Total cost savings associated with avoiding a failed audit and non-compliance</t>
  </si>
  <si>
    <t>Average number of employees using redundant services</t>
  </si>
  <si>
    <t>Probability mitigation due to CASB</t>
  </si>
  <si>
    <t>Value of customer and employee records in cloud</t>
  </si>
  <si>
    <t>Expected economic impact of a cloud data breach</t>
  </si>
  <si>
    <t>Avoiding a failed audit and non-compliance</t>
  </si>
  <si>
    <t>COST SAVINGS ASSOCIATED WITH COLLECTING AND REVIEWING LOGS</t>
  </si>
  <si>
    <t>Cost savings associated with collecting and reviewing logs</t>
  </si>
  <si>
    <t>Collecting and reviewing logs</t>
  </si>
  <si>
    <t>COST SAVINGS ASSOCIATED WITH AVOIDING OR MITIGATING CLOUD DATA BREACHES</t>
  </si>
  <si>
    <t>Total cost savings associated with avoiding or mitigating cloud data breaches</t>
  </si>
  <si>
    <t>Avoiding or mitigating cloud data breaches</t>
  </si>
  <si>
    <t>CASB ASSUMPTIONS</t>
  </si>
  <si>
    <t>www.netskope.com/netskope-cloud-report</t>
  </si>
  <si>
    <t>Probability of a data breach involving IP</t>
  </si>
  <si>
    <t>Probability of a data breach involving customer and employee records</t>
  </si>
  <si>
    <t>Average man-hours to perform assessment on one service in CASB</t>
  </si>
  <si>
    <t>Average man-hours per day to review reports and events in CASB associated with cloud compliance</t>
  </si>
  <si>
    <t>Plug for now; pull this from your quote</t>
  </si>
  <si>
    <t>Assessing existing services (first year)</t>
  </si>
  <si>
    <t>Consolidating redundant services (first year)</t>
  </si>
  <si>
    <t>Total cost savings associated with assessing existing services (first year)</t>
  </si>
  <si>
    <t>COST SAVINGS ASSOCIATED WITH ASSESSING EXISTING SERVICES (FIRST YEAR)</t>
  </si>
  <si>
    <t>COST SAVINGS ASSOCIATED WITH ASSESSING NEW SERVICES</t>
  </si>
  <si>
    <t>Total cost savings associated with assessing new services</t>
  </si>
  <si>
    <t>COST SAVINGS ASSOCIATED WITH CONSOLIDATING REDUNDANT SERVICES (FIRST YEAR)</t>
  </si>
  <si>
    <t>Total cost savings associated with consolidating redundant services (first year)</t>
  </si>
  <si>
    <t>TOTAL ONE-YEAR COST AVOIDANCE ASSOCIATED WITH CASB</t>
  </si>
  <si>
    <t>TOTAL ONE-YEAR COST AVOIDANCE + SAVINGS</t>
  </si>
  <si>
    <t>ONE-YEAR VALUE-TO-COST OF CASB</t>
  </si>
  <si>
    <t>One-year cost of CASB solution</t>
  </si>
  <si>
    <t>One-year cost of administering CASB solution</t>
  </si>
  <si>
    <t>One-year man-hours per day to administer CASB</t>
  </si>
  <si>
    <t>One-year cost per employee for each redundant service</t>
  </si>
  <si>
    <t>Assessing new services</t>
  </si>
  <si>
    <t>If privacy legislation, per-employee cost of non-compliance</t>
  </si>
  <si>
    <t>http://www.ilga.gov/legislation/ilcs/ilcs3.asp?ActID=2398&amp;</t>
  </si>
  <si>
    <t>Currently, these figures are plugs; Please replace numbers in blue with your assumptions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</si>
</sst>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64" formatCode="0.0%"/>
    <numFmt numFmtId="165" formatCode="&quot;$&quot;#,##0"/>
    <numFmt numFmtId="166" formatCode="#,##0\x;\-#,##0\x"/>
  </numFmts>
  <fonts count="7"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4"/>
      <name val="Calibri"/>
      <scheme val="minor"/>
    </font>
    <font>
      <b/>
      <i/>
      <sz val="12"/>
      <color theme="1"/>
      <name val="Calibri"/>
      <scheme val="minor"/>
    </font>
  </fonts>
  <fills count="2">
    <fill>
      <patternFill patternType="none"/>
    </fill>
    <fill>
      <patternFill patternType="gray125"/>
    </fill>
  </fills>
  <borders count="1">
    <border>
      <left/>
      <right/>
      <top/>
      <bottom/>
      <diagonal/>
    </border>
  </borders>
  <cellStyleXfs count="119">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7">
    <xf numFmtId="0" fontId="0" fillId="0" borderId="0" xfId="0"/>
    <xf numFmtId="37" fontId="0" fillId="0" borderId="0" xfId="0" applyNumberFormat="1"/>
    <xf numFmtId="37" fontId="2" fillId="0" borderId="0" xfId="0" applyNumberFormat="1" applyFont="1"/>
    <xf numFmtId="9" fontId="0" fillId="0" borderId="0" xfId="1" applyFont="1"/>
    <xf numFmtId="37" fontId="3" fillId="0" borderId="0" xfId="16" applyNumberFormat="1"/>
    <xf numFmtId="164" fontId="0" fillId="0" borderId="0" xfId="1" applyNumberFormat="1" applyFont="1"/>
    <xf numFmtId="9" fontId="5" fillId="0" borderId="0" xfId="1" applyFont="1"/>
    <xf numFmtId="165" fontId="0" fillId="0" borderId="0" xfId="0" applyNumberFormat="1"/>
    <xf numFmtId="37" fontId="0" fillId="0" borderId="0" xfId="0" applyNumberFormat="1" applyFont="1"/>
    <xf numFmtId="165" fontId="2" fillId="0" borderId="0" xfId="0" applyNumberFormat="1" applyFont="1"/>
    <xf numFmtId="3" fontId="5" fillId="0" borderId="0" xfId="0" applyNumberFormat="1" applyFont="1"/>
    <xf numFmtId="5" fontId="5" fillId="0" borderId="0" xfId="0" applyNumberFormat="1" applyFont="1"/>
    <xf numFmtId="37" fontId="6" fillId="0" borderId="0" xfId="0" applyNumberFormat="1" applyFont="1"/>
    <xf numFmtId="5" fontId="0" fillId="0" borderId="0" xfId="0" applyNumberFormat="1"/>
    <xf numFmtId="5" fontId="2" fillId="0" borderId="0" xfId="0" applyNumberFormat="1" applyFont="1"/>
    <xf numFmtId="5" fontId="0" fillId="0" borderId="0" xfId="0" applyNumberFormat="1" applyFont="1"/>
    <xf numFmtId="166" fontId="2" fillId="0" borderId="0" xfId="0" applyNumberFormat="1" applyFont="1"/>
  </cellXfs>
  <cellStyles count="11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6108700</xdr:colOff>
      <xdr:row>0</xdr:row>
      <xdr:rowOff>114300</xdr:rowOff>
    </xdr:from>
    <xdr:ext cx="8305800" cy="584200"/>
    <xdr:sp macro="" textlink="">
      <xdr:nvSpPr>
        <xdr:cNvPr id="2" name="TextBox 1"/>
        <xdr:cNvSpPr txBox="1"/>
      </xdr:nvSpPr>
      <xdr:spPr>
        <a:xfrm>
          <a:off x="6108700" y="114300"/>
          <a:ext cx="8305800" cy="584200"/>
        </a:xfrm>
        <a:prstGeom prst="rect">
          <a:avLst/>
        </a:prstGeom>
        <a:solidFill>
          <a:schemeClr val="accent5"/>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bg1"/>
              </a:solidFill>
            </a:rPr>
            <a:t>NOTE TO USER: Please replace the “plug” assumptions in blue with your assumptions, and then replace the numbers in the boxes of the companion PowerPoint slide with the new ones. Remove or zero out parts of the analysis that aren’t relevant to your business.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cicomplianceguide.org/pci-faqs-2/" TargetMode="External"/><Relationship Id="rId2" Type="http://schemas.openxmlformats.org/officeDocument/2006/relationships/hyperlink" Target="http://www.netskope.com/netskope-cloud-report"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abSelected="1" workbookViewId="0">
      <selection activeCell="E10" sqref="E10"/>
    </sheetView>
  </sheetViews>
  <sheetFormatPr baseColWidth="10" defaultRowHeight="16" x14ac:dyDescent="0.2"/>
  <cols>
    <col min="1" max="1" width="82" style="1" bestFit="1" customWidth="1"/>
    <col min="2" max="2" width="14.5" style="10" bestFit="1" customWidth="1"/>
    <col min="3" max="16384" width="10.83203125" style="1"/>
  </cols>
  <sheetData>
    <row r="1" spans="1:3" x14ac:dyDescent="0.2">
      <c r="A1" s="2" t="s">
        <v>23</v>
      </c>
    </row>
    <row r="2" spans="1:3" x14ac:dyDescent="0.2">
      <c r="A2" s="12" t="s">
        <v>69</v>
      </c>
    </row>
    <row r="3" spans="1:3" x14ac:dyDescent="0.2">
      <c r="A3" s="12"/>
    </row>
    <row r="4" spans="1:3" x14ac:dyDescent="0.2">
      <c r="A4" s="2" t="s">
        <v>5</v>
      </c>
    </row>
    <row r="5" spans="1:3" x14ac:dyDescent="0.2">
      <c r="A5" s="1" t="s">
        <v>2</v>
      </c>
      <c r="B5" s="10">
        <v>50000</v>
      </c>
    </row>
    <row r="7" spans="1:3" x14ac:dyDescent="0.2">
      <c r="A7" s="2" t="s">
        <v>8</v>
      </c>
    </row>
    <row r="8" spans="1:3" x14ac:dyDescent="0.2">
      <c r="A8" s="1" t="s">
        <v>3</v>
      </c>
      <c r="B8" s="10">
        <v>12</v>
      </c>
    </row>
    <row r="9" spans="1:3" x14ac:dyDescent="0.2">
      <c r="A9" s="1" t="s">
        <v>49</v>
      </c>
      <c r="B9" s="10">
        <v>1</v>
      </c>
    </row>
    <row r="10" spans="1:3" x14ac:dyDescent="0.2">
      <c r="A10" s="1" t="s">
        <v>29</v>
      </c>
      <c r="B10" s="10">
        <v>12</v>
      </c>
    </row>
    <row r="11" spans="1:3" x14ac:dyDescent="0.2">
      <c r="A11" s="1" t="s">
        <v>48</v>
      </c>
      <c r="B11" s="10">
        <v>1</v>
      </c>
    </row>
    <row r="12" spans="1:3" x14ac:dyDescent="0.2">
      <c r="A12" s="1" t="s">
        <v>30</v>
      </c>
      <c r="B12" s="11">
        <v>150</v>
      </c>
    </row>
    <row r="13" spans="1:3" x14ac:dyDescent="0.2">
      <c r="A13" s="1" t="s">
        <v>1</v>
      </c>
      <c r="B13" s="10">
        <f>52*5</f>
        <v>260</v>
      </c>
    </row>
    <row r="15" spans="1:3" x14ac:dyDescent="0.2">
      <c r="A15" s="2" t="s">
        <v>11</v>
      </c>
    </row>
    <row r="16" spans="1:3" x14ac:dyDescent="0.2">
      <c r="A16" s="1" t="s">
        <v>6</v>
      </c>
      <c r="B16" s="10">
        <v>977</v>
      </c>
      <c r="C16" s="4" t="s">
        <v>45</v>
      </c>
    </row>
    <row r="17" spans="1:3" x14ac:dyDescent="0.2">
      <c r="A17" s="1" t="s">
        <v>28</v>
      </c>
      <c r="B17" s="6">
        <v>0.2</v>
      </c>
    </row>
    <row r="18" spans="1:3" x14ac:dyDescent="0.2">
      <c r="A18" s="1" t="s">
        <v>12</v>
      </c>
      <c r="B18" s="6">
        <v>0.05</v>
      </c>
    </row>
    <row r="19" spans="1:3" x14ac:dyDescent="0.2">
      <c r="A19" s="1" t="s">
        <v>65</v>
      </c>
      <c r="B19" s="11">
        <v>5</v>
      </c>
    </row>
    <row r="20" spans="1:3" x14ac:dyDescent="0.2">
      <c r="A20" s="1" t="s">
        <v>13</v>
      </c>
      <c r="B20" s="6">
        <v>0.05</v>
      </c>
    </row>
    <row r="21" spans="1:3" x14ac:dyDescent="0.2">
      <c r="A21" s="1" t="s">
        <v>7</v>
      </c>
      <c r="B21" s="10">
        <v>10</v>
      </c>
    </row>
    <row r="23" spans="1:3" x14ac:dyDescent="0.2">
      <c r="A23" s="2" t="s">
        <v>14</v>
      </c>
    </row>
    <row r="24" spans="1:3" x14ac:dyDescent="0.2">
      <c r="A24" s="1" t="s">
        <v>15</v>
      </c>
      <c r="B24" s="11">
        <v>250000</v>
      </c>
      <c r="C24" s="1" t="s">
        <v>20</v>
      </c>
    </row>
    <row r="25" spans="1:3" x14ac:dyDescent="0.2">
      <c r="A25" s="1" t="s">
        <v>16</v>
      </c>
      <c r="B25" s="11">
        <v>50000</v>
      </c>
      <c r="C25" s="1" t="s">
        <v>21</v>
      </c>
    </row>
    <row r="26" spans="1:3" x14ac:dyDescent="0.2">
      <c r="A26" s="1" t="s">
        <v>17</v>
      </c>
      <c r="B26" s="11">
        <f>((100000+5000)/2)*12</f>
        <v>630000</v>
      </c>
      <c r="C26" s="4" t="s">
        <v>19</v>
      </c>
    </row>
    <row r="27" spans="1:3" x14ac:dyDescent="0.2">
      <c r="A27" s="1" t="s">
        <v>26</v>
      </c>
      <c r="B27" s="11">
        <v>222</v>
      </c>
      <c r="C27" s="4" t="s">
        <v>25</v>
      </c>
    </row>
    <row r="28" spans="1:3" x14ac:dyDescent="0.2">
      <c r="A28" s="1" t="s">
        <v>67</v>
      </c>
      <c r="B28" s="11">
        <v>200</v>
      </c>
      <c r="C28" s="4" t="s">
        <v>68</v>
      </c>
    </row>
    <row r="29" spans="1:3" x14ac:dyDescent="0.2">
      <c r="B29" s="11"/>
    </row>
    <row r="30" spans="1:3" x14ac:dyDescent="0.2">
      <c r="A30" s="2" t="s">
        <v>18</v>
      </c>
    </row>
    <row r="31" spans="1:3" x14ac:dyDescent="0.2">
      <c r="A31" s="1" t="s">
        <v>9</v>
      </c>
      <c r="B31" s="11">
        <v>5000000</v>
      </c>
    </row>
    <row r="32" spans="1:3" x14ac:dyDescent="0.2">
      <c r="A32" s="1" t="s">
        <v>10</v>
      </c>
      <c r="B32" s="10">
        <v>100000</v>
      </c>
    </row>
    <row r="33" spans="1:3" x14ac:dyDescent="0.2">
      <c r="A33" s="1" t="s">
        <v>24</v>
      </c>
      <c r="B33" s="11">
        <v>200</v>
      </c>
      <c r="C33" s="1" t="s">
        <v>22</v>
      </c>
    </row>
    <row r="34" spans="1:3" x14ac:dyDescent="0.2">
      <c r="A34" s="1" t="s">
        <v>46</v>
      </c>
      <c r="B34" s="6">
        <v>0.26</v>
      </c>
    </row>
    <row r="35" spans="1:3" x14ac:dyDescent="0.2">
      <c r="A35" s="1" t="s">
        <v>47</v>
      </c>
      <c r="B35" s="6">
        <v>0.16</v>
      </c>
    </row>
    <row r="36" spans="1:3" x14ac:dyDescent="0.2">
      <c r="A36" s="1" t="s">
        <v>34</v>
      </c>
      <c r="B36" s="6">
        <v>0.5</v>
      </c>
    </row>
    <row r="38" spans="1:3" x14ac:dyDescent="0.2">
      <c r="A38" s="2" t="s">
        <v>44</v>
      </c>
    </row>
    <row r="39" spans="1:3" x14ac:dyDescent="0.2">
      <c r="A39" s="1" t="s">
        <v>62</v>
      </c>
      <c r="B39" s="11">
        <v>500000</v>
      </c>
      <c r="C39" s="1" t="s">
        <v>50</v>
      </c>
    </row>
    <row r="40" spans="1:3" x14ac:dyDescent="0.2">
      <c r="A40" s="1" t="s">
        <v>64</v>
      </c>
      <c r="B40" s="10">
        <v>4</v>
      </c>
    </row>
    <row r="58" spans="4:4" x14ac:dyDescent="0.2">
      <c r="D58" s="3"/>
    </row>
  </sheetData>
  <hyperlinks>
    <hyperlink ref="C26" r:id="rId1" location="15"/>
    <hyperlink ref="C16" r:id="rId2"/>
  </hyperlinks>
  <pageMargins left="0.75" right="0.75" top="1" bottom="1" header="0.5" footer="0.5"/>
  <pageSetup orientation="portrait"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2" sqref="B12"/>
    </sheetView>
  </sheetViews>
  <sheetFormatPr baseColWidth="10" defaultRowHeight="16" x14ac:dyDescent="0.2"/>
  <cols>
    <col min="1" max="1" width="72.83203125" style="1" bestFit="1" customWidth="1"/>
    <col min="2" max="2" width="14.5" style="1" bestFit="1" customWidth="1"/>
    <col min="3" max="16384" width="10.83203125" style="1"/>
  </cols>
  <sheetData>
    <row r="1" spans="1:2" x14ac:dyDescent="0.2">
      <c r="A1" s="2" t="s">
        <v>59</v>
      </c>
    </row>
    <row r="2" spans="1:2" x14ac:dyDescent="0.2">
      <c r="A2" s="2"/>
    </row>
    <row r="3" spans="1:2" x14ac:dyDescent="0.2">
      <c r="A3" s="8" t="s">
        <v>37</v>
      </c>
      <c r="B3" s="7">
        <f>'Failed audit and non-compliance'!B9</f>
        <v>22030000</v>
      </c>
    </row>
    <row r="4" spans="1:2" x14ac:dyDescent="0.2">
      <c r="A4" s="1" t="s">
        <v>51</v>
      </c>
      <c r="B4" s="7">
        <f>'Assessment of existing services'!B9</f>
        <v>322410</v>
      </c>
    </row>
    <row r="5" spans="1:2" x14ac:dyDescent="0.2">
      <c r="A5" s="1" t="s">
        <v>66</v>
      </c>
      <c r="B5" s="7">
        <f>'Assessment of new services'!B8</f>
        <v>198000</v>
      </c>
    </row>
    <row r="6" spans="1:2" x14ac:dyDescent="0.2">
      <c r="A6" s="1" t="s">
        <v>40</v>
      </c>
      <c r="B6" s="7">
        <f>'Automation of log review'!B9</f>
        <v>429000</v>
      </c>
    </row>
    <row r="7" spans="1:2" x14ac:dyDescent="0.2">
      <c r="A7" s="1" t="s">
        <v>52</v>
      </c>
      <c r="B7" s="7">
        <f>'Consolidation of redundant serv'!B9</f>
        <v>610625</v>
      </c>
    </row>
    <row r="8" spans="1:2" x14ac:dyDescent="0.2">
      <c r="A8" s="1" t="s">
        <v>43</v>
      </c>
      <c r="B8" s="7">
        <f>'Avoidance of data breaches'!B12</f>
        <v>2650000</v>
      </c>
    </row>
    <row r="9" spans="1:2" x14ac:dyDescent="0.2">
      <c r="B9" s="7"/>
    </row>
    <row r="10" spans="1:2" s="2" customFormat="1" x14ac:dyDescent="0.2">
      <c r="A10" s="2" t="s">
        <v>60</v>
      </c>
      <c r="B10" s="9">
        <f>SUM(B3:B8)</f>
        <v>26240035</v>
      </c>
    </row>
    <row r="12" spans="1:2" x14ac:dyDescent="0.2">
      <c r="A12" s="1" t="s">
        <v>62</v>
      </c>
      <c r="B12" s="7">
        <f>Assumptions!B39</f>
        <v>500000</v>
      </c>
    </row>
    <row r="13" spans="1:2" x14ac:dyDescent="0.2">
      <c r="A13" s="1" t="s">
        <v>63</v>
      </c>
      <c r="B13" s="7">
        <f>Assumptions!B40*Assumptions!B13*Assumptions!B12</f>
        <v>156000</v>
      </c>
    </row>
    <row r="15" spans="1:2" x14ac:dyDescent="0.2">
      <c r="A15" s="2" t="s">
        <v>61</v>
      </c>
      <c r="B15" s="16">
        <f>B10/(B12+B13)</f>
        <v>40.000053353658537</v>
      </c>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1" sqref="B1"/>
    </sheetView>
  </sheetViews>
  <sheetFormatPr baseColWidth="10" defaultRowHeight="16" x14ac:dyDescent="0.2"/>
  <cols>
    <col min="1" max="1" width="72.6640625" style="1" bestFit="1" customWidth="1"/>
    <col min="2" max="2" width="14.5" style="1" bestFit="1" customWidth="1"/>
    <col min="3" max="16384" width="10.83203125" style="1"/>
  </cols>
  <sheetData>
    <row r="1" spans="1:2" x14ac:dyDescent="0.2">
      <c r="A1" s="2" t="s">
        <v>27</v>
      </c>
    </row>
    <row r="2" spans="1:2" x14ac:dyDescent="0.2">
      <c r="A2" s="2"/>
    </row>
    <row r="3" spans="1:2" x14ac:dyDescent="0.2">
      <c r="A3" s="1" t="s">
        <v>15</v>
      </c>
      <c r="B3" s="13">
        <f>Assumptions!B24</f>
        <v>250000</v>
      </c>
    </row>
    <row r="4" spans="1:2" x14ac:dyDescent="0.2">
      <c r="A4" s="1" t="s">
        <v>16</v>
      </c>
      <c r="B4" s="13">
        <f>Assumptions!B25</f>
        <v>50000</v>
      </c>
    </row>
    <row r="5" spans="1:2" x14ac:dyDescent="0.2">
      <c r="A5" s="1" t="s">
        <v>17</v>
      </c>
      <c r="B5" s="13">
        <f>Assumptions!B26</f>
        <v>630000</v>
      </c>
    </row>
    <row r="6" spans="1:2" x14ac:dyDescent="0.2">
      <c r="A6" s="1" t="s">
        <v>26</v>
      </c>
      <c r="B6" s="13">
        <f>Assumptions!B27*Assumptions!B5</f>
        <v>11100000</v>
      </c>
    </row>
    <row r="7" spans="1:2" x14ac:dyDescent="0.2">
      <c r="A7" s="1" t="s">
        <v>67</v>
      </c>
      <c r="B7" s="13">
        <f>Assumptions!B28*Assumptions!B5</f>
        <v>10000000</v>
      </c>
    </row>
    <row r="8" spans="1:2" x14ac:dyDescent="0.2">
      <c r="B8" s="13"/>
    </row>
    <row r="9" spans="1:2" x14ac:dyDescent="0.2">
      <c r="A9" s="2" t="s">
        <v>32</v>
      </c>
      <c r="B9" s="14">
        <f>SUM(B3:B7)</f>
        <v>22030000</v>
      </c>
    </row>
    <row r="12" spans="1:2" x14ac:dyDescent="0.2">
      <c r="A12" s="4"/>
      <c r="B12" s="5"/>
    </row>
    <row r="14" spans="1:2" x14ac:dyDescent="0.2">
      <c r="B14" s="5"/>
    </row>
    <row r="20" spans="1:1" x14ac:dyDescent="0.2">
      <c r="A20" s="4"/>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5" sqref="A5"/>
    </sheetView>
  </sheetViews>
  <sheetFormatPr baseColWidth="10" defaultRowHeight="16" x14ac:dyDescent="0.2"/>
  <cols>
    <col min="1" max="1" width="69.5" style="1" bestFit="1" customWidth="1"/>
    <col min="2" max="2" width="13" style="1" bestFit="1" customWidth="1"/>
    <col min="3" max="16384" width="10.83203125" style="1"/>
  </cols>
  <sheetData>
    <row r="1" spans="1:2" x14ac:dyDescent="0.2">
      <c r="A1" s="2" t="s">
        <v>54</v>
      </c>
    </row>
    <row r="2" spans="1:2" x14ac:dyDescent="0.2">
      <c r="A2" s="2"/>
    </row>
    <row r="3" spans="1:2" x14ac:dyDescent="0.2">
      <c r="A3" s="1" t="s">
        <v>6</v>
      </c>
      <c r="B3" s="1">
        <f>Assumptions!B16</f>
        <v>977</v>
      </c>
    </row>
    <row r="4" spans="1:2" x14ac:dyDescent="0.2">
      <c r="A4" s="1" t="s">
        <v>28</v>
      </c>
      <c r="B4" s="3">
        <f>Assumptions!B17</f>
        <v>0.2</v>
      </c>
    </row>
    <row r="5" spans="1:2" x14ac:dyDescent="0.2">
      <c r="A5" s="1" t="s">
        <v>29</v>
      </c>
      <c r="B5" s="1">
        <f>Assumptions!B10</f>
        <v>12</v>
      </c>
    </row>
    <row r="6" spans="1:2" x14ac:dyDescent="0.2">
      <c r="A6" s="1" t="s">
        <v>48</v>
      </c>
      <c r="B6" s="1">
        <f>Assumptions!B11</f>
        <v>1</v>
      </c>
    </row>
    <row r="7" spans="1:2" x14ac:dyDescent="0.2">
      <c r="A7" s="1" t="s">
        <v>30</v>
      </c>
      <c r="B7" s="13">
        <f>Assumptions!B12</f>
        <v>150</v>
      </c>
    </row>
    <row r="8" spans="1:2" x14ac:dyDescent="0.2">
      <c r="B8" s="13"/>
    </row>
    <row r="9" spans="1:2" x14ac:dyDescent="0.2">
      <c r="A9" s="2" t="s">
        <v>53</v>
      </c>
      <c r="B9" s="14">
        <f>B3*B4*(B5-B6)*B7</f>
        <v>322410</v>
      </c>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5" sqref="A5"/>
    </sheetView>
  </sheetViews>
  <sheetFormatPr baseColWidth="10" defaultRowHeight="16" x14ac:dyDescent="0.2"/>
  <cols>
    <col min="1" max="1" width="69.5" style="1" bestFit="1" customWidth="1"/>
    <col min="2" max="2" width="11" style="1" bestFit="1" customWidth="1"/>
    <col min="3" max="16384" width="10.83203125" style="1"/>
  </cols>
  <sheetData>
    <row r="1" spans="1:2" x14ac:dyDescent="0.2">
      <c r="A1" s="2" t="s">
        <v>55</v>
      </c>
    </row>
    <row r="2" spans="1:2" x14ac:dyDescent="0.2">
      <c r="A2" s="2"/>
    </row>
    <row r="3" spans="1:2" x14ac:dyDescent="0.2">
      <c r="A3" s="1" t="s">
        <v>7</v>
      </c>
      <c r="B3" s="1">
        <f>Assumptions!B21</f>
        <v>10</v>
      </c>
    </row>
    <row r="4" spans="1:2" x14ac:dyDescent="0.2">
      <c r="A4" s="1" t="s">
        <v>29</v>
      </c>
      <c r="B4" s="1">
        <f>Assumptions!B10</f>
        <v>12</v>
      </c>
    </row>
    <row r="5" spans="1:2" x14ac:dyDescent="0.2">
      <c r="A5" s="1" t="s">
        <v>48</v>
      </c>
      <c r="B5" s="1">
        <f>Assumptions!B11</f>
        <v>1</v>
      </c>
    </row>
    <row r="6" spans="1:2" x14ac:dyDescent="0.2">
      <c r="A6" s="1" t="s">
        <v>30</v>
      </c>
      <c r="B6" s="13">
        <f>Assumptions!B12</f>
        <v>150</v>
      </c>
    </row>
    <row r="7" spans="1:2" x14ac:dyDescent="0.2">
      <c r="B7" s="13"/>
    </row>
    <row r="8" spans="1:2" x14ac:dyDescent="0.2">
      <c r="A8" s="2" t="s">
        <v>56</v>
      </c>
      <c r="B8" s="14">
        <f>12*B3*(B4-B5)*B6</f>
        <v>198000</v>
      </c>
    </row>
  </sheetData>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A3" sqref="A3"/>
    </sheetView>
  </sheetViews>
  <sheetFormatPr baseColWidth="10" defaultRowHeight="16" x14ac:dyDescent="0.2"/>
  <cols>
    <col min="1" max="1" width="82" style="1" bestFit="1" customWidth="1"/>
    <col min="2" max="2" width="14.5" style="1" bestFit="1" customWidth="1"/>
    <col min="3" max="16384" width="10.83203125" style="1"/>
  </cols>
  <sheetData>
    <row r="1" spans="1:5" x14ac:dyDescent="0.2">
      <c r="A1" s="2" t="s">
        <v>38</v>
      </c>
    </row>
    <row r="2" spans="1:5" x14ac:dyDescent="0.2">
      <c r="A2" s="2"/>
    </row>
    <row r="3" spans="1:5" x14ac:dyDescent="0.2">
      <c r="A3" s="1" t="s">
        <v>3</v>
      </c>
      <c r="B3" s="1">
        <f>Assumptions!B8</f>
        <v>12</v>
      </c>
    </row>
    <row r="4" spans="1:5" x14ac:dyDescent="0.2">
      <c r="A4" s="1" t="s">
        <v>49</v>
      </c>
      <c r="B4" s="1">
        <f>Assumptions!B9</f>
        <v>1</v>
      </c>
    </row>
    <row r="5" spans="1:5" x14ac:dyDescent="0.2">
      <c r="A5" s="1" t="s">
        <v>31</v>
      </c>
      <c r="B5" s="1">
        <f>B3-B4</f>
        <v>11</v>
      </c>
    </row>
    <row r="6" spans="1:5" x14ac:dyDescent="0.2">
      <c r="A6" s="1" t="s">
        <v>0</v>
      </c>
      <c r="B6" s="15">
        <f>Assumptions!B12</f>
        <v>150</v>
      </c>
    </row>
    <row r="7" spans="1:5" x14ac:dyDescent="0.2">
      <c r="A7" s="1" t="s">
        <v>1</v>
      </c>
      <c r="B7" s="1">
        <f>Assumptions!B13</f>
        <v>260</v>
      </c>
      <c r="E7" s="3"/>
    </row>
    <row r="8" spans="1:5" x14ac:dyDescent="0.2">
      <c r="E8" s="3"/>
    </row>
    <row r="9" spans="1:5" x14ac:dyDescent="0.2">
      <c r="A9" s="2" t="s">
        <v>39</v>
      </c>
      <c r="B9" s="14">
        <f>B5*B6*B7</f>
        <v>429000</v>
      </c>
    </row>
    <row r="11" spans="1:5" x14ac:dyDescent="0.2">
      <c r="B11" s="5"/>
    </row>
    <row r="13" spans="1:5" x14ac:dyDescent="0.2">
      <c r="B13" s="5"/>
    </row>
    <row r="19" spans="1:1" x14ac:dyDescent="0.2">
      <c r="A19" s="4"/>
    </row>
  </sheetData>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7" sqref="A7"/>
    </sheetView>
  </sheetViews>
  <sheetFormatPr baseColWidth="10" defaultRowHeight="16" x14ac:dyDescent="0.2"/>
  <cols>
    <col min="1" max="1" width="74.33203125" style="1" bestFit="1" customWidth="1"/>
    <col min="2" max="2" width="11" style="1" bestFit="1" customWidth="1"/>
    <col min="3" max="16384" width="10.83203125" style="1"/>
  </cols>
  <sheetData>
    <row r="1" spans="1:2" x14ac:dyDescent="0.2">
      <c r="A1" s="2" t="s">
        <v>57</v>
      </c>
    </row>
    <row r="2" spans="1:2" x14ac:dyDescent="0.2">
      <c r="A2" s="2"/>
    </row>
    <row r="3" spans="1:2" x14ac:dyDescent="0.2">
      <c r="A3" s="1" t="s">
        <v>6</v>
      </c>
      <c r="B3" s="1">
        <f>Assumptions!B16</f>
        <v>977</v>
      </c>
    </row>
    <row r="4" spans="1:2" x14ac:dyDescent="0.2">
      <c r="A4" s="1" t="s">
        <v>12</v>
      </c>
      <c r="B4" s="3">
        <f>Assumptions!B18</f>
        <v>0.05</v>
      </c>
    </row>
    <row r="5" spans="1:2" x14ac:dyDescent="0.2">
      <c r="A5" s="1" t="s">
        <v>4</v>
      </c>
      <c r="B5" s="1">
        <f>B3*B4</f>
        <v>48.85</v>
      </c>
    </row>
    <row r="6" spans="1:2" x14ac:dyDescent="0.2">
      <c r="A6" s="1" t="s">
        <v>33</v>
      </c>
      <c r="B6" s="1">
        <f>Assumptions!B5*Assumptions!B20</f>
        <v>2500</v>
      </c>
    </row>
    <row r="7" spans="1:2" x14ac:dyDescent="0.2">
      <c r="A7" s="1" t="s">
        <v>65</v>
      </c>
      <c r="B7" s="13">
        <f>Assumptions!B19</f>
        <v>5</v>
      </c>
    </row>
    <row r="8" spans="1:2" x14ac:dyDescent="0.2">
      <c r="B8" s="13"/>
    </row>
    <row r="9" spans="1:2" x14ac:dyDescent="0.2">
      <c r="A9" s="2" t="s">
        <v>58</v>
      </c>
      <c r="B9" s="14">
        <f>B5*B6*B7</f>
        <v>610625</v>
      </c>
    </row>
  </sheetData>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0" sqref="B10"/>
    </sheetView>
  </sheetViews>
  <sheetFormatPr baseColWidth="10" defaultRowHeight="16" x14ac:dyDescent="0.2"/>
  <cols>
    <col min="1" max="1" width="72.83203125" style="1" bestFit="1" customWidth="1"/>
    <col min="2" max="2" width="14.5" style="1" bestFit="1" customWidth="1"/>
    <col min="3" max="16384" width="10.83203125" style="1"/>
  </cols>
  <sheetData>
    <row r="1" spans="1:2" x14ac:dyDescent="0.2">
      <c r="A1" s="2" t="s">
        <v>41</v>
      </c>
    </row>
    <row r="2" spans="1:2" x14ac:dyDescent="0.2">
      <c r="A2" s="2"/>
    </row>
    <row r="3" spans="1:2" x14ac:dyDescent="0.2">
      <c r="A3" s="1" t="s">
        <v>9</v>
      </c>
      <c r="B3" s="13">
        <f>Assumptions!B31</f>
        <v>5000000</v>
      </c>
    </row>
    <row r="4" spans="1:2" x14ac:dyDescent="0.2">
      <c r="A4" s="1" t="s">
        <v>10</v>
      </c>
      <c r="B4" s="1">
        <f>Assumptions!B32</f>
        <v>100000</v>
      </c>
    </row>
    <row r="5" spans="1:2" x14ac:dyDescent="0.2">
      <c r="A5" s="1" t="s">
        <v>24</v>
      </c>
      <c r="B5" s="13">
        <f>Assumptions!B33</f>
        <v>200</v>
      </c>
    </row>
    <row r="6" spans="1:2" x14ac:dyDescent="0.2">
      <c r="A6" s="1" t="s">
        <v>35</v>
      </c>
      <c r="B6" s="13">
        <f>B4*B5+B3</f>
        <v>25000000</v>
      </c>
    </row>
    <row r="7" spans="1:2" x14ac:dyDescent="0.2">
      <c r="A7" s="1" t="s">
        <v>46</v>
      </c>
      <c r="B7" s="3">
        <f>Assumptions!B34</f>
        <v>0.26</v>
      </c>
    </row>
    <row r="8" spans="1:2" x14ac:dyDescent="0.2">
      <c r="A8" s="1" t="s">
        <v>47</v>
      </c>
      <c r="B8" s="3">
        <f>Assumptions!B35</f>
        <v>0.16</v>
      </c>
    </row>
    <row r="9" spans="1:2" x14ac:dyDescent="0.2">
      <c r="A9" s="1" t="s">
        <v>34</v>
      </c>
      <c r="B9" s="3">
        <f>Assumptions!B36</f>
        <v>0.5</v>
      </c>
    </row>
    <row r="10" spans="1:2" x14ac:dyDescent="0.2">
      <c r="A10" s="1" t="s">
        <v>36</v>
      </c>
      <c r="B10" s="13">
        <f>B3*B7+B6*B8</f>
        <v>5300000</v>
      </c>
    </row>
    <row r="12" spans="1:2" x14ac:dyDescent="0.2">
      <c r="A12" s="2" t="s">
        <v>42</v>
      </c>
      <c r="B12" s="14">
        <f>B9*B10</f>
        <v>2650000</v>
      </c>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Assumptions</vt:lpstr>
      <vt:lpstr>Total</vt:lpstr>
      <vt:lpstr>Failed audit and non-compliance</vt:lpstr>
      <vt:lpstr>Assessment of existing services</vt:lpstr>
      <vt:lpstr>Assessment of new services</vt:lpstr>
      <vt:lpstr>Automation of log review</vt:lpstr>
      <vt:lpstr>Consolidation of redundant serv</vt:lpstr>
      <vt:lpstr>Avoidance of data breaches</vt:lpstr>
    </vt:vector>
  </TitlesOfParts>
  <Company>Netskope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Barnett</dc:creator>
  <cp:lastModifiedBy>Microsoft Office User</cp:lastModifiedBy>
  <dcterms:created xsi:type="dcterms:W3CDTF">2014-08-31T20:54:17Z</dcterms:created>
  <dcterms:modified xsi:type="dcterms:W3CDTF">2016-10-13T21:00:47Z</dcterms:modified>
</cp:coreProperties>
</file>